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M:\VerschUnterlagen\Rohr-Vordimensionierung Kaltwasser\"/>
    </mc:Choice>
  </mc:AlternateContent>
  <bookViews>
    <workbookView xWindow="405" yWindow="-75" windowWidth="22650" windowHeight="11370"/>
  </bookViews>
  <sheets>
    <sheet name="Tabelle" sheetId="1" r:id="rId1"/>
  </sheets>
  <calcPr calcId="171027"/>
</workbook>
</file>

<file path=xl/calcChain.xml><?xml version="1.0" encoding="utf-8"?>
<calcChain xmlns="http://schemas.openxmlformats.org/spreadsheetml/2006/main">
  <c r="D8" i="1" l="1"/>
  <c r="E32" i="1" l="1"/>
  <c r="E18" i="1"/>
  <c r="D6" i="1"/>
  <c r="E27" i="1" l="1"/>
  <c r="D27" i="1" s="1"/>
  <c r="F27" i="1" s="1"/>
  <c r="G27" i="1" s="1"/>
  <c r="E20" i="1"/>
  <c r="E28" i="1"/>
  <c r="D28" i="1" s="1"/>
  <c r="F28" i="1" s="1"/>
  <c r="E21" i="1"/>
  <c r="E14" i="1"/>
  <c r="E30" i="1"/>
  <c r="D30" i="1" s="1"/>
  <c r="F30" i="1" s="1"/>
  <c r="G30" i="1" s="1"/>
  <c r="E22" i="1"/>
  <c r="E16" i="1"/>
  <c r="E31" i="1"/>
  <c r="D31" i="1" s="1"/>
  <c r="F31" i="1" s="1"/>
  <c r="E24" i="1"/>
  <c r="E29" i="1"/>
  <c r="D29" i="1" s="1"/>
  <c r="F29" i="1" s="1"/>
  <c r="G29" i="1" s="1"/>
  <c r="E23" i="1"/>
  <c r="E19" i="1"/>
  <c r="E15" i="1"/>
  <c r="E17" i="1"/>
  <c r="D32" i="1"/>
  <c r="F32" i="1" s="1"/>
  <c r="G32" i="1" s="1"/>
  <c r="G28" i="1" l="1"/>
  <c r="H28" i="1"/>
  <c r="I28" i="1" s="1"/>
  <c r="J28" i="1" s="1"/>
  <c r="L28" i="1" s="1"/>
  <c r="M28" i="1" s="1"/>
  <c r="G31" i="1"/>
  <c r="H31" i="1"/>
  <c r="I31" i="1" s="1"/>
  <c r="J31" i="1" s="1"/>
  <c r="L31" i="1" s="1"/>
  <c r="M31" i="1" s="1"/>
  <c r="H29" i="1"/>
  <c r="I29" i="1" s="1"/>
  <c r="J29" i="1" s="1"/>
  <c r="L29" i="1" s="1"/>
  <c r="M29" i="1" s="1"/>
  <c r="H30" i="1"/>
  <c r="I30" i="1" s="1"/>
  <c r="J30" i="1" s="1"/>
  <c r="L30" i="1" s="1"/>
  <c r="M30" i="1" s="1"/>
  <c r="H27" i="1"/>
  <c r="I27" i="1" s="1"/>
  <c r="J27" i="1" s="1"/>
  <c r="L27" i="1" s="1"/>
  <c r="M27" i="1" s="1"/>
  <c r="H32" i="1"/>
  <c r="I32" i="1" s="1"/>
  <c r="J32" i="1" s="1"/>
  <c r="L32" i="1" s="1"/>
  <c r="M32" i="1" s="1"/>
  <c r="D14" i="1"/>
  <c r="F14" i="1" s="1"/>
  <c r="D21" i="1" l="1"/>
  <c r="F21" i="1" s="1"/>
  <c r="D22" i="1"/>
  <c r="F22" i="1" s="1"/>
  <c r="D18" i="1"/>
  <c r="F18" i="1" s="1"/>
  <c r="H18" i="1" s="1"/>
  <c r="I18" i="1" s="1"/>
  <c r="J18" i="1" s="1"/>
  <c r="L18" i="1" s="1"/>
  <c r="M18" i="1" s="1"/>
  <c r="D23" i="1"/>
  <c r="F23" i="1" s="1"/>
  <c r="D19" i="1"/>
  <c r="F19" i="1" s="1"/>
  <c r="D15" i="1"/>
  <c r="F15" i="1" s="1"/>
  <c r="D17" i="1"/>
  <c r="F17" i="1" s="1"/>
  <c r="G17" i="1" s="1"/>
  <c r="D24" i="1"/>
  <c r="F24" i="1" s="1"/>
  <c r="D20" i="1"/>
  <c r="F20" i="1" s="1"/>
  <c r="D16" i="1"/>
  <c r="F16" i="1" s="1"/>
  <c r="H14" i="1"/>
  <c r="I14" i="1" s="1"/>
  <c r="J14" i="1" s="1"/>
  <c r="L14" i="1" s="1"/>
  <c r="M14" i="1" s="1"/>
  <c r="G14" i="1"/>
  <c r="H19" i="1" l="1"/>
  <c r="I19" i="1" s="1"/>
  <c r="J19" i="1" s="1"/>
  <c r="L19" i="1" s="1"/>
  <c r="M19" i="1" s="1"/>
  <c r="G19" i="1"/>
  <c r="G20" i="1"/>
  <c r="H20" i="1"/>
  <c r="I20" i="1" s="1"/>
  <c r="J20" i="1" s="1"/>
  <c r="L20" i="1" s="1"/>
  <c r="M20" i="1" s="1"/>
  <c r="H21" i="1"/>
  <c r="I21" i="1" s="1"/>
  <c r="J21" i="1" s="1"/>
  <c r="L21" i="1" s="1"/>
  <c r="M21" i="1" s="1"/>
  <c r="G21" i="1"/>
  <c r="H17" i="1"/>
  <c r="I17" i="1" s="1"/>
  <c r="J17" i="1" s="1"/>
  <c r="L17" i="1" s="1"/>
  <c r="M17" i="1" s="1"/>
  <c r="G18" i="1"/>
  <c r="G15" i="1"/>
  <c r="H15" i="1"/>
  <c r="I15" i="1" s="1"/>
  <c r="J15" i="1" s="1"/>
  <c r="L15" i="1" s="1"/>
  <c r="M15" i="1" s="1"/>
  <c r="G23" i="1"/>
  <c r="H23" i="1"/>
  <c r="I23" i="1" s="1"/>
  <c r="J23" i="1" s="1"/>
  <c r="L23" i="1" s="1"/>
  <c r="M23" i="1" s="1"/>
  <c r="G16" i="1"/>
  <c r="H16" i="1"/>
  <c r="I16" i="1" s="1"/>
  <c r="J16" i="1" s="1"/>
  <c r="L16" i="1" s="1"/>
  <c r="M16" i="1" s="1"/>
  <c r="G22" i="1"/>
  <c r="H22" i="1"/>
  <c r="I22" i="1" s="1"/>
  <c r="J22" i="1" s="1"/>
  <c r="L22" i="1" s="1"/>
  <c r="M22" i="1" s="1"/>
  <c r="G24" i="1"/>
  <c r="H24" i="1"/>
  <c r="I24" i="1" s="1"/>
  <c r="J24" i="1" s="1"/>
  <c r="L24" i="1" s="1"/>
  <c r="M24" i="1" s="1"/>
</calcChain>
</file>

<file path=xl/sharedStrings.xml><?xml version="1.0" encoding="utf-8"?>
<sst xmlns="http://schemas.openxmlformats.org/spreadsheetml/2006/main" count="79" uniqueCount="69">
  <si>
    <t>DN</t>
  </si>
  <si>
    <t>Reynolds Zahl</t>
  </si>
  <si>
    <t>Lambda</t>
  </si>
  <si>
    <t>LU</t>
  </si>
  <si>
    <t>[l/s]</t>
  </si>
  <si>
    <t>Optipress</t>
  </si>
  <si>
    <t>Hydraulisch glatt</t>
  </si>
  <si>
    <t>16 x 3.8</t>
  </si>
  <si>
    <t>Optiflex</t>
  </si>
  <si>
    <t>10°C</t>
  </si>
  <si>
    <t>3 bar</t>
  </si>
  <si>
    <t>6 bar</t>
  </si>
  <si>
    <t>9 bar</t>
  </si>
  <si>
    <t>12 bar</t>
  </si>
  <si>
    <t>60°C</t>
  </si>
  <si>
    <t>Dichte [kg/m3]</t>
  </si>
  <si>
    <t>90°C</t>
  </si>
  <si>
    <t>Druckluft 20°C</t>
  </si>
  <si>
    <t>1 bar</t>
  </si>
  <si>
    <t>Kinematische Viskosität [m2/s]</t>
  </si>
  <si>
    <t>Wasser 1bar</t>
  </si>
  <si>
    <t>Luft</t>
  </si>
  <si>
    <t>[m/s]</t>
  </si>
  <si>
    <t>Volumenstrom</t>
  </si>
  <si>
    <t>[ ]</t>
  </si>
  <si>
    <t xml:space="preserve">2320 &lt;Re&lt;10^5 </t>
  </si>
  <si>
    <t>[mbar]</t>
  </si>
  <si>
    <t>16 x 2.2</t>
  </si>
  <si>
    <t>[m]</t>
  </si>
  <si>
    <t>[kg/m3]</t>
  </si>
  <si>
    <t>[m2/s]</t>
  </si>
  <si>
    <t>Mediumdichte</t>
  </si>
  <si>
    <t>Kinematische viscosität</t>
  </si>
  <si>
    <t>Lamda/ID</t>
  </si>
  <si>
    <t>[mbar/m]</t>
  </si>
  <si>
    <t>N2</t>
  </si>
  <si>
    <t>O2</t>
  </si>
  <si>
    <t>CO2</t>
  </si>
  <si>
    <t>C2H6</t>
  </si>
  <si>
    <t>NH3</t>
  </si>
  <si>
    <t>R134a</t>
  </si>
  <si>
    <t>H2O</t>
  </si>
  <si>
    <t>DeltaP / m</t>
  </si>
  <si>
    <t>[kPa]</t>
  </si>
  <si>
    <t>Re x (k/ID)&lt; 65</t>
  </si>
  <si>
    <t xml:space="preserve">Rauhigkeit k [mm] </t>
  </si>
  <si>
    <t xml:space="preserve">© R. Nussbaum AG   PZ / 26.08.2016 </t>
  </si>
  <si>
    <t>Beide grün: DeltaP korrekt</t>
  </si>
  <si>
    <t>Hyperlink auf peacesoftware.de/einigewerte</t>
  </si>
  <si>
    <t>Kinematische Viskosität und dichte gemäss</t>
  </si>
  <si>
    <t>ID [mm]</t>
  </si>
  <si>
    <t>LU Max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</si>
  <si>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p</t>
    </r>
  </si>
  <si>
    <r>
      <rPr>
        <b/>
        <u/>
        <sz val="11"/>
        <color theme="0"/>
        <rFont val="Symbol"/>
        <family val="1"/>
        <charset val="2"/>
      </rPr>
      <t>D</t>
    </r>
    <r>
      <rPr>
        <b/>
        <u/>
        <sz val="11"/>
        <color theme="0"/>
        <rFont val="Arial"/>
        <family val="2"/>
      </rPr>
      <t>P</t>
    </r>
  </si>
  <si>
    <t>4 m/s</t>
  </si>
  <si>
    <t>3 m/s</t>
  </si>
  <si>
    <t>2 m/s</t>
  </si>
  <si>
    <t>Predimensionamento del tubo</t>
  </si>
  <si>
    <t>acqua fredda 10 °C</t>
  </si>
  <si>
    <r>
      <t>Q</t>
    </r>
    <r>
      <rPr>
        <b/>
        <vertAlign val="subscript"/>
        <sz val="12"/>
        <color theme="1"/>
        <rFont val="Arial"/>
        <family val="2"/>
      </rPr>
      <t>T</t>
    </r>
    <r>
      <rPr>
        <b/>
        <sz val="12"/>
        <color theme="1"/>
        <rFont val="Arial"/>
        <family val="2"/>
      </rPr>
      <t xml:space="preserve"> Flusso cumulativo</t>
    </r>
  </si>
  <si>
    <t>Consumatori permanenti</t>
  </si>
  <si>
    <r>
      <t>Q</t>
    </r>
    <r>
      <rPr>
        <b/>
        <vertAlign val="subscript"/>
        <sz val="12"/>
        <color theme="1"/>
        <rFont val="Arial"/>
        <family val="2"/>
      </rPr>
      <t>D</t>
    </r>
    <r>
      <rPr>
        <b/>
        <sz val="12"/>
        <color theme="1"/>
        <rFont val="Arial"/>
        <family val="2"/>
      </rPr>
      <t xml:space="preserve"> Flusso massimo W3</t>
    </r>
  </si>
  <si>
    <t>Lunghezza del tubo</t>
  </si>
  <si>
    <t>Velocità</t>
  </si>
  <si>
    <t>Velocità di flusso max. consentita</t>
  </si>
  <si>
    <t>Conduttura d'erogazione</t>
  </si>
  <si>
    <t>Distribuzione sui piani</t>
  </si>
  <si>
    <t>Conduttura di distribuzione</t>
  </si>
  <si>
    <t>03.10.2016 © R. Nussbaum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</si>
</sst>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.0000"/>
    <numFmt numFmtId="166" formatCode="0.000"/>
    <numFmt numFmtId="167" formatCode="0.000E+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3.5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color rgb="FF00B050"/>
      <name val="Arial"/>
      <family val="2"/>
    </font>
    <font>
      <u/>
      <sz val="10"/>
      <name val="Arial"/>
      <family val="2"/>
    </font>
    <font>
      <b/>
      <sz val="8"/>
      <color rgb="FF00B050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u/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0"/>
      <name val="Symbol"/>
      <family val="1"/>
      <charset val="2"/>
    </font>
    <font>
      <b/>
      <u/>
      <sz val="11"/>
      <color theme="0"/>
      <name val="Symbol"/>
      <family val="1"/>
      <charset val="2"/>
    </font>
    <font>
      <sz val="8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1" tint="0.34998626667073579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 tint="0.34998626667073579"/>
      </left>
      <right/>
      <top style="medium">
        <color auto="1"/>
      </top>
      <bottom/>
      <diagonal/>
    </border>
    <border>
      <left/>
      <right style="medium">
        <color theme="1" tint="0.34998626667073579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1" fontId="2" fillId="4" borderId="0" xfId="0" applyNumberFormat="1" applyFont="1" applyFill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1" fontId="3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0" fillId="3" borderId="0" xfId="0" applyFill="1"/>
    <xf numFmtId="0" fontId="3" fillId="3" borderId="0" xfId="0" applyFont="1" applyFill="1"/>
    <xf numFmtId="0" fontId="11" fillId="3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11" fontId="3" fillId="4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167" fontId="4" fillId="2" borderId="1" xfId="0" applyNumberFormat="1" applyFont="1" applyFill="1" applyBorder="1" applyAlignment="1">
      <alignment vertical="center"/>
    </xf>
    <xf numFmtId="167" fontId="8" fillId="4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vertical="center"/>
    </xf>
    <xf numFmtId="0" fontId="19" fillId="0" borderId="0" xfId="2" applyFont="1" applyAlignment="1" applyProtection="1">
      <alignment horizontal="right" vertical="center" wrapText="1"/>
    </xf>
    <xf numFmtId="2" fontId="17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1" fontId="22" fillId="0" borderId="0" xfId="0" applyNumberFormat="1" applyFont="1" applyAlignment="1">
      <alignment horizontal="right" vertical="center"/>
    </xf>
    <xf numFmtId="0" fontId="23" fillId="7" borderId="0" xfId="0" applyFont="1" applyFill="1" applyBorder="1" applyAlignment="1">
      <alignment horizontal="right" vertical="center"/>
    </xf>
    <xf numFmtId="0" fontId="24" fillId="7" borderId="0" xfId="0" applyFont="1" applyFill="1" applyBorder="1" applyAlignment="1">
      <alignment horizontal="right" vertical="center"/>
    </xf>
    <xf numFmtId="2" fontId="25" fillId="7" borderId="1" xfId="0" applyNumberFormat="1" applyFont="1" applyFill="1" applyBorder="1" applyAlignment="1">
      <alignment horizontal="right" vertical="center"/>
    </xf>
    <xf numFmtId="2" fontId="25" fillId="6" borderId="6" xfId="0" applyNumberFormat="1" applyFont="1" applyFill="1" applyBorder="1" applyAlignment="1">
      <alignment horizontal="right" vertical="center"/>
    </xf>
    <xf numFmtId="2" fontId="25" fillId="6" borderId="7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1" fontId="12" fillId="3" borderId="4" xfId="0" applyNumberFormat="1" applyFont="1" applyFill="1" applyBorder="1" applyAlignment="1">
      <alignment horizontal="right" vertical="center"/>
    </xf>
    <xf numFmtId="166" fontId="12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2" fontId="26" fillId="0" borderId="1" xfId="0" applyNumberFormat="1" applyFont="1" applyBorder="1" applyAlignment="1">
      <alignment horizontal="right" vertical="center"/>
    </xf>
    <xf numFmtId="2" fontId="26" fillId="0" borderId="0" xfId="0" applyNumberFormat="1" applyFont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2" fontId="28" fillId="2" borderId="8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quotePrefix="1" applyFill="1" applyBorder="1" applyAlignment="1">
      <alignment vertical="center"/>
    </xf>
    <xf numFmtId="0" fontId="29" fillId="6" borderId="0" xfId="0" applyFont="1" applyFill="1" applyBorder="1" applyAlignment="1">
      <alignment vertical="center"/>
    </xf>
    <xf numFmtId="0" fontId="28" fillId="2" borderId="0" xfId="0" applyFont="1" applyFill="1" applyBorder="1" applyAlignment="1" applyProtection="1">
      <alignment vertical="center"/>
      <protection locked="0"/>
    </xf>
    <xf numFmtId="2" fontId="25" fillId="7" borderId="0" xfId="0" applyNumberFormat="1" applyFont="1" applyFill="1" applyBorder="1" applyAlignment="1">
      <alignment horizontal="right" vertical="center"/>
    </xf>
    <xf numFmtId="2" fontId="25" fillId="6" borderId="0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29" fillId="8" borderId="0" xfId="0" applyFont="1" applyFill="1" applyBorder="1" applyAlignment="1">
      <alignment vertical="center"/>
    </xf>
    <xf numFmtId="0" fontId="28" fillId="8" borderId="0" xfId="0" applyFont="1" applyFill="1" applyBorder="1" applyAlignment="1">
      <alignment horizontal="right" vertical="center"/>
    </xf>
    <xf numFmtId="0" fontId="29" fillId="8" borderId="0" xfId="0" applyFont="1" applyFill="1" applyBorder="1" applyAlignment="1" applyProtection="1">
      <alignment vertical="center"/>
      <protection locked="0"/>
    </xf>
    <xf numFmtId="0" fontId="0" fillId="8" borderId="0" xfId="0" applyFill="1" applyBorder="1" applyAlignment="1">
      <alignment vertical="center"/>
    </xf>
    <xf numFmtId="0" fontId="28" fillId="8" borderId="0" xfId="0" applyFont="1" applyFill="1" applyBorder="1" applyAlignment="1" applyProtection="1">
      <alignment horizontal="right" vertical="center"/>
    </xf>
    <xf numFmtId="2" fontId="28" fillId="8" borderId="0" xfId="0" applyNumberFormat="1" applyFont="1" applyFill="1" applyBorder="1" applyAlignment="1" applyProtection="1">
      <alignment horizontal="right" vertical="center"/>
    </xf>
    <xf numFmtId="11" fontId="29" fillId="8" borderId="0" xfId="1" applyNumberFormat="1" applyFont="1" applyFill="1" applyBorder="1" applyAlignment="1" applyProtection="1">
      <alignment vertical="center"/>
      <protection locked="0"/>
    </xf>
    <xf numFmtId="0" fontId="29" fillId="9" borderId="0" xfId="0" applyFont="1" applyFill="1" applyBorder="1" applyAlignment="1">
      <alignment vertical="center"/>
    </xf>
    <xf numFmtId="0" fontId="28" fillId="9" borderId="0" xfId="0" applyFont="1" applyFill="1" applyBorder="1" applyAlignment="1" applyProtection="1">
      <alignment horizontal="right" vertical="center"/>
    </xf>
    <xf numFmtId="0" fontId="28" fillId="9" borderId="0" xfId="0" applyFont="1" applyFill="1" applyBorder="1" applyAlignment="1">
      <alignment horizontal="right" vertical="center"/>
    </xf>
    <xf numFmtId="11" fontId="29" fillId="9" borderId="0" xfId="1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Border="1" applyAlignment="1">
      <alignment vertical="center"/>
    </xf>
    <xf numFmtId="0" fontId="28" fillId="2" borderId="0" xfId="0" applyFont="1" applyFill="1" applyBorder="1" applyAlignment="1" applyProtection="1">
      <alignment horizontal="right" vertical="center"/>
      <protection locked="0"/>
    </xf>
    <xf numFmtId="0" fontId="29" fillId="9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8" fillId="3" borderId="9" xfId="0" applyFont="1" applyFill="1" applyBorder="1" applyAlignment="1">
      <alignment vertical="center"/>
    </xf>
    <xf numFmtId="0" fontId="0" fillId="0" borderId="10" xfId="0" applyBorder="1" applyAlignment="1"/>
    <xf numFmtId="0" fontId="17" fillId="3" borderId="0" xfId="0" applyFont="1" applyFill="1" applyAlignment="1">
      <alignment horizontal="right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8" fillId="8" borderId="0" xfId="0" applyFont="1" applyFill="1" applyBorder="1" applyAlignment="1" applyProtection="1">
      <alignment horizontal="right" vertical="top"/>
    </xf>
    <xf numFmtId="0" fontId="28" fillId="9" borderId="0" xfId="0" applyFont="1" applyFill="1" applyBorder="1" applyAlignment="1" applyProtection="1">
      <alignment horizontal="right" vertical="top"/>
    </xf>
    <xf numFmtId="0" fontId="28" fillId="9" borderId="0" xfId="0" applyFont="1" applyFill="1" applyBorder="1" applyAlignment="1">
      <alignment horizontal="right" vertical="center"/>
    </xf>
    <xf numFmtId="0" fontId="16" fillId="9" borderId="0" xfId="0" applyFont="1" applyFill="1" applyBorder="1" applyAlignment="1">
      <alignment horizontal="right" vertical="center"/>
    </xf>
  </cellXfs>
  <cellStyles count="3">
    <cellStyle name="Komma" xfId="1" builtinId="3"/>
    <cellStyle name="Link" xfId="2" builtinId="8"/>
    <cellStyle name="Standard" xfId="0" builtinId="0"/>
  </cellStyles>
  <dxfs count="10"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acesoftware.de/einigewerte/r134a.html" TargetMode="External"/><Relationship Id="rId3" Type="http://schemas.openxmlformats.org/officeDocument/2006/relationships/hyperlink" Target="http://www.peacesoftware.de/einigewerte/stickstoff.html" TargetMode="External"/><Relationship Id="rId7" Type="http://schemas.openxmlformats.org/officeDocument/2006/relationships/hyperlink" Target="http://www.peacesoftware.de/einigewerte/nh3.html" TargetMode="External"/><Relationship Id="rId2" Type="http://schemas.openxmlformats.org/officeDocument/2006/relationships/hyperlink" Target="http://www.peacesoftware.de/einigewerte/luft.html" TargetMode="External"/><Relationship Id="rId1" Type="http://schemas.openxmlformats.org/officeDocument/2006/relationships/hyperlink" Target="http://www.peacesoftware.de/einigewerte/wasser_dampf.html" TargetMode="External"/><Relationship Id="rId6" Type="http://schemas.openxmlformats.org/officeDocument/2006/relationships/hyperlink" Target="http://www.peacesoftware.de/einigewerte/ethan.html" TargetMode="External"/><Relationship Id="rId5" Type="http://schemas.openxmlformats.org/officeDocument/2006/relationships/hyperlink" Target="http://www.peacesoftware.de/einigewerte/co2.html" TargetMode="External"/><Relationship Id="rId4" Type="http://schemas.openxmlformats.org/officeDocument/2006/relationships/hyperlink" Target="http://www.peacesoftware.de/einigewerte/o2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showRowColHeaders="0" tabSelected="1" zoomScaleNormal="100" workbookViewId="0">
      <selection activeCell="D5" sqref="D5"/>
    </sheetView>
  </sheetViews>
  <sheetFormatPr baseColWidth="10" defaultRowHeight="12.75" x14ac:dyDescent="0.2"/>
  <cols>
    <col min="1" max="1" width="2.140625" customWidth="1"/>
    <col min="2" max="2" width="8.7109375" customWidth="1"/>
    <col min="3" max="3" width="10.42578125" customWidth="1"/>
    <col min="4" max="4" width="18.140625" customWidth="1"/>
    <col min="5" max="5" width="5.5703125" customWidth="1"/>
    <col min="6" max="6" width="12.28515625" hidden="1" customWidth="1"/>
    <col min="7" max="7" width="13.5703125" hidden="1" customWidth="1"/>
    <col min="8" max="8" width="8.5703125" hidden="1" customWidth="1"/>
    <col min="9" max="9" width="9.140625" hidden="1" customWidth="1"/>
    <col min="10" max="10" width="12.28515625" hidden="1" customWidth="1"/>
    <col min="11" max="11" width="1.7109375" customWidth="1"/>
    <col min="12" max="12" width="10.42578125" customWidth="1"/>
    <col min="13" max="13" width="16.5703125" customWidth="1"/>
    <col min="14" max="14" width="4.7109375" customWidth="1"/>
    <col min="15" max="15" width="1.5703125" customWidth="1"/>
    <col min="16" max="16" width="25" hidden="1" customWidth="1"/>
    <col min="17" max="17" width="9.140625" hidden="1" customWidth="1"/>
    <col min="18" max="18" width="8.85546875" hidden="1" customWidth="1"/>
    <col min="19" max="19" width="8.7109375" hidden="1" customWidth="1"/>
    <col min="20" max="20" width="8.28515625" hidden="1" customWidth="1"/>
    <col min="21" max="21" width="9.140625" hidden="1" customWidth="1"/>
    <col min="22" max="22" width="6.140625" hidden="1" customWidth="1"/>
    <col min="23" max="23" width="8.42578125" customWidth="1"/>
  </cols>
  <sheetData>
    <row r="1" spans="1:21" s="1" customFormat="1" ht="20.2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01" t="s">
        <v>57</v>
      </c>
      <c r="O1" s="35"/>
      <c r="P1" s="35"/>
      <c r="Q1" s="35"/>
      <c r="R1" s="35"/>
      <c r="S1" s="35"/>
      <c r="T1" s="35"/>
      <c r="U1" s="35"/>
    </row>
    <row r="2" spans="1:21" s="1" customFormat="1" ht="20.25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01" t="s">
        <v>58</v>
      </c>
      <c r="O2" s="35"/>
      <c r="P2" s="35"/>
      <c r="Q2" s="35"/>
      <c r="R2" s="35"/>
      <c r="S2" s="35"/>
      <c r="T2" s="35"/>
      <c r="U2" s="35"/>
    </row>
    <row r="3" spans="1:21" s="6" customFormat="1" ht="7.15" customHeight="1" x14ac:dyDescent="0.2">
      <c r="A3" s="73"/>
      <c r="B3" s="17"/>
      <c r="C3" s="17"/>
      <c r="F3" s="17"/>
      <c r="G3" s="17"/>
      <c r="H3" s="17"/>
      <c r="I3" s="17"/>
      <c r="J3" s="17"/>
      <c r="K3" s="17"/>
      <c r="L3" s="17"/>
      <c r="M3" s="17"/>
      <c r="N3" s="17"/>
      <c r="O3" s="73"/>
      <c r="P3" s="17"/>
      <c r="Q3" s="17"/>
      <c r="R3" s="17"/>
      <c r="S3" s="17"/>
      <c r="T3" s="17"/>
      <c r="U3" s="17"/>
    </row>
    <row r="4" spans="1:21" s="6" customFormat="1" ht="18.75" customHeight="1" thickBot="1" x14ac:dyDescent="0.25">
      <c r="A4" s="73"/>
      <c r="B4" s="81"/>
      <c r="C4" s="105" t="s">
        <v>59</v>
      </c>
      <c r="D4" s="105"/>
      <c r="E4" s="105"/>
      <c r="F4" s="89"/>
      <c r="G4" s="89"/>
      <c r="H4" s="89"/>
      <c r="I4" s="89"/>
      <c r="J4" s="89"/>
      <c r="K4" s="77"/>
      <c r="L4" s="107" t="s">
        <v>60</v>
      </c>
      <c r="M4" s="107"/>
      <c r="N4" s="107"/>
      <c r="O4" s="73"/>
      <c r="P4" s="17"/>
      <c r="Q4" s="17"/>
      <c r="R4" s="17"/>
      <c r="S4" s="17"/>
      <c r="T4" s="17"/>
      <c r="U4" s="17"/>
    </row>
    <row r="5" spans="1:21" s="6" customFormat="1" ht="15" customHeight="1" thickBot="1" x14ac:dyDescent="0.25">
      <c r="A5" s="73"/>
      <c r="B5" s="81"/>
      <c r="C5" s="90"/>
      <c r="D5" s="71">
        <v>0.1</v>
      </c>
      <c r="E5" s="90" t="s">
        <v>4</v>
      </c>
      <c r="F5" s="89"/>
      <c r="G5" s="89"/>
      <c r="H5" s="89"/>
      <c r="I5" s="89"/>
      <c r="J5" s="89"/>
      <c r="K5" s="77"/>
      <c r="L5" s="89"/>
      <c r="M5" s="96">
        <v>0</v>
      </c>
      <c r="N5" s="90" t="s">
        <v>4</v>
      </c>
      <c r="O5" s="73"/>
      <c r="P5" s="17"/>
      <c r="Q5" s="17"/>
      <c r="R5" s="17"/>
      <c r="S5" s="17"/>
      <c r="T5" s="17"/>
      <c r="U5" s="17"/>
    </row>
    <row r="6" spans="1:21" s="6" customFormat="1" ht="15" customHeight="1" x14ac:dyDescent="0.2">
      <c r="A6" s="73"/>
      <c r="B6" s="81"/>
      <c r="C6" s="90"/>
      <c r="D6" s="90">
        <f>10*D5</f>
        <v>1</v>
      </c>
      <c r="E6" s="90" t="s">
        <v>3</v>
      </c>
      <c r="F6" s="89"/>
      <c r="G6" s="89"/>
      <c r="H6" s="89"/>
      <c r="I6" s="89"/>
      <c r="J6" s="89" t="s">
        <v>28</v>
      </c>
      <c r="K6" s="77"/>
      <c r="L6" s="77"/>
      <c r="M6" s="81"/>
      <c r="N6" s="81"/>
      <c r="O6" s="73"/>
    </row>
    <row r="7" spans="1:21" s="6" customFormat="1" ht="18" customHeight="1" thickBot="1" x14ac:dyDescent="0.25">
      <c r="A7" s="73"/>
      <c r="B7" s="81"/>
      <c r="C7" s="104" t="s">
        <v>61</v>
      </c>
      <c r="D7" s="104"/>
      <c r="E7" s="104"/>
      <c r="F7" s="82"/>
      <c r="G7" s="82"/>
      <c r="H7" s="83" t="s">
        <v>31</v>
      </c>
      <c r="I7" s="84">
        <v>999.7</v>
      </c>
      <c r="J7" s="82" t="s">
        <v>29</v>
      </c>
      <c r="K7" s="77"/>
      <c r="L7" s="85"/>
      <c r="M7" s="83" t="s">
        <v>51</v>
      </c>
      <c r="N7" s="85"/>
      <c r="O7" s="73"/>
      <c r="P7" s="7" t="s">
        <v>20</v>
      </c>
      <c r="Q7" s="38" t="s">
        <v>9</v>
      </c>
      <c r="R7" s="39" t="s">
        <v>14</v>
      </c>
      <c r="S7" s="39" t="s">
        <v>16</v>
      </c>
      <c r="T7" s="8"/>
      <c r="U7" s="8"/>
    </row>
    <row r="8" spans="1:21" s="6" customFormat="1" ht="15" customHeight="1" thickBot="1" x14ac:dyDescent="0.25">
      <c r="A8" s="73"/>
      <c r="B8" s="93"/>
      <c r="C8" s="86"/>
      <c r="D8" s="87">
        <f>M5+IF(AND($D$5&gt;0.5,$D$5&lt;15.01,$M$8=5),0.598*POWER($D$5,0.257),IF(AND($D$5&gt;0.3,$M$8=3),0.459*POWER($D$5,0.353),IF(AND($D$5&gt;15,$M$8=5),0.459*POWER($D$5,0.353),$D$5)))</f>
        <v>0.1</v>
      </c>
      <c r="E8" s="86" t="s">
        <v>4</v>
      </c>
      <c r="F8" s="82"/>
      <c r="G8" s="82"/>
      <c r="H8" s="83" t="s">
        <v>32</v>
      </c>
      <c r="I8" s="88">
        <v>1.31E-6</v>
      </c>
      <c r="J8" s="82" t="s">
        <v>30</v>
      </c>
      <c r="K8" s="77"/>
      <c r="L8" s="85"/>
      <c r="M8" s="78">
        <v>3</v>
      </c>
      <c r="N8" s="85"/>
      <c r="O8" s="73"/>
      <c r="P8" s="40" t="s">
        <v>15</v>
      </c>
      <c r="Q8" s="41">
        <v>999.7</v>
      </c>
      <c r="R8" s="42">
        <v>983.2</v>
      </c>
      <c r="S8" s="42">
        <v>965.3</v>
      </c>
      <c r="T8" s="8"/>
      <c r="U8" s="8"/>
    </row>
    <row r="9" spans="1:21" s="6" customFormat="1" ht="15" customHeight="1" thickBot="1" x14ac:dyDescent="0.25">
      <c r="A9" s="73"/>
      <c r="B9" s="81"/>
      <c r="C9" s="106" t="s">
        <v>62</v>
      </c>
      <c r="D9" s="106"/>
      <c r="E9" s="106"/>
      <c r="F9" s="89"/>
      <c r="G9" s="89"/>
      <c r="H9" s="91"/>
      <c r="I9" s="92"/>
      <c r="J9" s="89"/>
      <c r="K9" s="77"/>
      <c r="L9" s="77"/>
      <c r="M9" s="95"/>
      <c r="N9" s="95"/>
      <c r="O9" s="73"/>
      <c r="P9" s="40"/>
      <c r="Q9" s="41"/>
      <c r="R9" s="42"/>
      <c r="S9" s="42"/>
      <c r="T9" s="8"/>
      <c r="U9" s="8"/>
    </row>
    <row r="10" spans="1:21" s="6" customFormat="1" ht="15" customHeight="1" thickBot="1" x14ac:dyDescent="0.25">
      <c r="A10" s="73"/>
      <c r="B10" s="81"/>
      <c r="C10" s="97"/>
      <c r="D10" s="96">
        <v>1</v>
      </c>
      <c r="E10" s="91" t="s">
        <v>28</v>
      </c>
      <c r="F10" s="89"/>
      <c r="G10" s="89"/>
      <c r="H10" s="89"/>
      <c r="I10" s="89"/>
      <c r="J10" s="89"/>
      <c r="K10" s="77"/>
      <c r="L10" s="77"/>
      <c r="M10" s="81"/>
      <c r="N10" s="81"/>
      <c r="O10" s="73"/>
      <c r="P10" s="40" t="s">
        <v>19</v>
      </c>
      <c r="Q10" s="43">
        <v>1.31E-6</v>
      </c>
      <c r="R10" s="44">
        <v>4.7399999999999998E-7</v>
      </c>
      <c r="S10" s="44">
        <v>3.2500000000000001E-7</v>
      </c>
      <c r="T10" s="11"/>
      <c r="U10" s="8"/>
    </row>
    <row r="11" spans="1:21" s="6" customFormat="1" ht="11.45" customHeight="1" x14ac:dyDescent="0.2">
      <c r="A11" s="73"/>
      <c r="C11" s="19"/>
      <c r="D11" s="19"/>
      <c r="E11" s="29"/>
      <c r="F11" s="61" t="s">
        <v>45</v>
      </c>
      <c r="G11" s="65">
        <v>1.5E-3</v>
      </c>
      <c r="H11" s="19"/>
      <c r="I11" s="19"/>
      <c r="J11" s="19"/>
      <c r="K11" s="94"/>
      <c r="L11" s="19"/>
      <c r="M11" s="19"/>
      <c r="N11" s="19"/>
      <c r="O11" s="73"/>
      <c r="Q11" s="8"/>
      <c r="R11" s="8"/>
      <c r="S11" s="8"/>
      <c r="T11" s="11"/>
      <c r="U11" s="8"/>
    </row>
    <row r="12" spans="1:21" s="6" customFormat="1" ht="14.25" customHeight="1" thickBot="1" x14ac:dyDescent="0.25">
      <c r="A12" s="73"/>
      <c r="B12" s="28" t="s">
        <v>5</v>
      </c>
      <c r="C12" s="9"/>
      <c r="D12" s="51" t="s">
        <v>63</v>
      </c>
      <c r="E12" s="66" t="s">
        <v>23</v>
      </c>
      <c r="F12" s="59" t="s">
        <v>1</v>
      </c>
      <c r="G12" s="60" t="s">
        <v>6</v>
      </c>
      <c r="H12" s="23" t="s">
        <v>2</v>
      </c>
      <c r="I12" s="23" t="s">
        <v>33</v>
      </c>
      <c r="J12" s="24" t="s">
        <v>42</v>
      </c>
      <c r="K12" s="24"/>
      <c r="L12" s="98" t="s">
        <v>52</v>
      </c>
      <c r="M12" s="54" t="s">
        <v>53</v>
      </c>
      <c r="N12" s="54"/>
      <c r="O12" s="74"/>
      <c r="P12" s="13" t="s">
        <v>17</v>
      </c>
      <c r="Q12" s="39" t="s">
        <v>18</v>
      </c>
      <c r="R12" s="39" t="s">
        <v>10</v>
      </c>
      <c r="S12" s="39" t="s">
        <v>11</v>
      </c>
      <c r="T12" s="39" t="s">
        <v>12</v>
      </c>
      <c r="U12" s="39" t="s">
        <v>13</v>
      </c>
    </row>
    <row r="13" spans="1:21" s="6" customFormat="1" ht="15" customHeight="1" thickBot="1" x14ac:dyDescent="0.25">
      <c r="A13" s="73"/>
      <c r="B13" s="15" t="s">
        <v>0</v>
      </c>
      <c r="C13" s="9" t="s">
        <v>50</v>
      </c>
      <c r="D13" s="12" t="s">
        <v>22</v>
      </c>
      <c r="E13" s="67" t="s">
        <v>4</v>
      </c>
      <c r="F13" s="61" t="s">
        <v>24</v>
      </c>
      <c r="G13" s="62" t="s">
        <v>24</v>
      </c>
      <c r="H13" s="9" t="s">
        <v>24</v>
      </c>
      <c r="I13" s="9" t="s">
        <v>24</v>
      </c>
      <c r="J13" s="14" t="s">
        <v>34</v>
      </c>
      <c r="K13" s="14"/>
      <c r="L13" s="9" t="s">
        <v>26</v>
      </c>
      <c r="M13" s="55" t="s">
        <v>43</v>
      </c>
      <c r="N13" s="55"/>
      <c r="O13" s="74"/>
      <c r="P13" s="40" t="s">
        <v>15</v>
      </c>
      <c r="Q13" s="42">
        <v>1.1890000000000001</v>
      </c>
      <c r="R13" s="42">
        <v>3.577</v>
      </c>
      <c r="S13" s="42">
        <v>7.1580000000000004</v>
      </c>
      <c r="T13" s="42">
        <v>10.738</v>
      </c>
      <c r="U13" s="42">
        <v>14.333</v>
      </c>
    </row>
    <row r="14" spans="1:21" s="6" customFormat="1" ht="18" customHeight="1" thickBot="1" x14ac:dyDescent="0.25">
      <c r="A14" s="73"/>
      <c r="B14" s="30">
        <v>15</v>
      </c>
      <c r="C14" s="31">
        <v>13</v>
      </c>
      <c r="D14" s="48">
        <f t="shared" ref="D14:D24" si="0">E14/(($C14/2000)^2*PI())/1000</f>
        <v>0.75339618031666455</v>
      </c>
      <c r="E14" s="68">
        <f t="shared" ref="E14:E24" si="1">$D$8</f>
        <v>0.1</v>
      </c>
      <c r="F14" s="63">
        <f t="shared" ref="F14:F24" si="2">1/$I$8*D14*$C14/1000</f>
        <v>7476.4506443638465</v>
      </c>
      <c r="G14" s="64">
        <f t="shared" ref="G14:G24" si="3">F14*($G$11/1000)/(C14/1000)</f>
        <v>0.86266738204198246</v>
      </c>
      <c r="H14" s="32">
        <f>0.3164*F14^-0.25</f>
        <v>3.4026133934834647E-2</v>
      </c>
      <c r="I14" s="33">
        <f t="shared" ref="I14:I24" si="4">H14/($C14/1000)</f>
        <v>2.6173949180642038</v>
      </c>
      <c r="J14" s="34">
        <f t="shared" ref="J14:J24" si="5">I14*D14^2*$I$7/200</f>
        <v>7.4260142681939065</v>
      </c>
      <c r="K14" s="34"/>
      <c r="L14" s="52">
        <f t="shared" ref="L14:L24" si="6">J14*$D$10</f>
        <v>7.4260142681939065</v>
      </c>
      <c r="M14" s="56">
        <f>L14/10</f>
        <v>0.74260142681939068</v>
      </c>
      <c r="N14" s="79"/>
      <c r="O14" s="75"/>
      <c r="P14" s="40" t="s">
        <v>19</v>
      </c>
      <c r="Q14" s="45">
        <v>1.5328E-5</v>
      </c>
      <c r="R14" s="46">
        <v>5.1027999999999997E-6</v>
      </c>
      <c r="S14" s="46">
        <v>2.5548000000000001E-6</v>
      </c>
      <c r="T14" s="46">
        <v>1.7068999999999999E-6</v>
      </c>
      <c r="U14" s="46">
        <v>1.2810000000000001E-6</v>
      </c>
    </row>
    <row r="15" spans="1:21" s="6" customFormat="1" ht="18" customHeight="1" thickBot="1" x14ac:dyDescent="0.25">
      <c r="A15" s="73"/>
      <c r="B15" s="30">
        <v>18</v>
      </c>
      <c r="C15" s="31">
        <v>16</v>
      </c>
      <c r="D15" s="48">
        <f t="shared" si="0"/>
        <v>0.49735919716217303</v>
      </c>
      <c r="E15" s="68">
        <f t="shared" si="1"/>
        <v>0.1</v>
      </c>
      <c r="F15" s="63">
        <f t="shared" si="2"/>
        <v>6074.616148545625</v>
      </c>
      <c r="G15" s="64">
        <f t="shared" si="3"/>
        <v>0.56949526392615235</v>
      </c>
      <c r="H15" s="32">
        <f t="shared" ref="H15:H24" si="7">0.3164*F15^-0.25</f>
        <v>3.5839072744813634E-2</v>
      </c>
      <c r="I15" s="33">
        <f t="shared" si="4"/>
        <v>2.2399420465508522</v>
      </c>
      <c r="J15" s="34">
        <f t="shared" si="5"/>
        <v>2.7695983077751327</v>
      </c>
      <c r="K15" s="34"/>
      <c r="L15" s="52">
        <f t="shared" si="6"/>
        <v>2.7695983077751327</v>
      </c>
      <c r="M15" s="56">
        <f t="shared" ref="M15:M32" si="8">L15/10</f>
        <v>0.27695983077751329</v>
      </c>
      <c r="N15" s="79"/>
      <c r="O15" s="75"/>
    </row>
    <row r="16" spans="1:21" s="6" customFormat="1" ht="18" customHeight="1" thickBot="1" x14ac:dyDescent="0.25">
      <c r="A16" s="73"/>
      <c r="B16" s="30">
        <v>22</v>
      </c>
      <c r="C16" s="31">
        <v>19.600000000000001</v>
      </c>
      <c r="D16" s="48">
        <f t="shared" si="0"/>
        <v>0.33143470031631678</v>
      </c>
      <c r="E16" s="68">
        <f t="shared" si="1"/>
        <v>0.1</v>
      </c>
      <c r="F16" s="63">
        <f t="shared" si="2"/>
        <v>4958.8703253433659</v>
      </c>
      <c r="G16" s="64">
        <f t="shared" si="3"/>
        <v>0.37950538204158413</v>
      </c>
      <c r="H16" s="32">
        <f t="shared" si="7"/>
        <v>3.7704291719776899E-2</v>
      </c>
      <c r="I16" s="33">
        <f t="shared" si="4"/>
        <v>1.9236883530498414</v>
      </c>
      <c r="J16" s="34">
        <f t="shared" si="5"/>
        <v>1.0562588575028558</v>
      </c>
      <c r="K16" s="34"/>
      <c r="L16" s="52">
        <f t="shared" si="6"/>
        <v>1.0562588575028558</v>
      </c>
      <c r="M16" s="56">
        <f t="shared" si="8"/>
        <v>0.10562588575028557</v>
      </c>
      <c r="N16" s="79"/>
      <c r="O16" s="75"/>
      <c r="P16" s="10" t="s">
        <v>49</v>
      </c>
    </row>
    <row r="17" spans="1:23" s="6" customFormat="1" ht="18" customHeight="1" thickBot="1" x14ac:dyDescent="0.25">
      <c r="A17" s="73"/>
      <c r="B17" s="30">
        <v>28</v>
      </c>
      <c r="C17" s="31">
        <v>25.6</v>
      </c>
      <c r="D17" s="48">
        <f t="shared" si="0"/>
        <v>0.19428093639147384</v>
      </c>
      <c r="E17" s="68">
        <f t="shared" si="1"/>
        <v>0.1</v>
      </c>
      <c r="F17" s="63">
        <f t="shared" si="2"/>
        <v>3796.6350928410161</v>
      </c>
      <c r="G17" s="64">
        <f t="shared" si="3"/>
        <v>0.22245908747115328</v>
      </c>
      <c r="H17" s="32">
        <f t="shared" si="7"/>
        <v>4.0307583321823631E-2</v>
      </c>
      <c r="I17" s="33">
        <f t="shared" si="4"/>
        <v>1.5745149735087356</v>
      </c>
      <c r="J17" s="34">
        <f t="shared" si="5"/>
        <v>0.29706184056076351</v>
      </c>
      <c r="K17" s="34"/>
      <c r="L17" s="52">
        <f t="shared" si="6"/>
        <v>0.29706184056076351</v>
      </c>
      <c r="M17" s="56">
        <f t="shared" si="8"/>
        <v>2.9706184056076352E-2</v>
      </c>
      <c r="N17" s="79"/>
      <c r="O17" s="75"/>
      <c r="P17" s="6" t="s">
        <v>48</v>
      </c>
      <c r="S17" s="47" t="s">
        <v>41</v>
      </c>
    </row>
    <row r="18" spans="1:23" s="6" customFormat="1" ht="18" customHeight="1" thickBot="1" x14ac:dyDescent="0.25">
      <c r="A18" s="73"/>
      <c r="B18" s="30">
        <v>35</v>
      </c>
      <c r="C18" s="31">
        <v>32</v>
      </c>
      <c r="D18" s="48">
        <f t="shared" si="0"/>
        <v>0.12433979929054326</v>
      </c>
      <c r="E18" s="68">
        <f t="shared" si="1"/>
        <v>0.1</v>
      </c>
      <c r="F18" s="63">
        <f t="shared" si="2"/>
        <v>3037.3080742728125</v>
      </c>
      <c r="G18" s="64">
        <f t="shared" si="3"/>
        <v>0.14237381598153809</v>
      </c>
      <c r="H18" s="32">
        <f t="shared" si="7"/>
        <v>4.2620080303232478E-2</v>
      </c>
      <c r="I18" s="33">
        <f t="shared" si="4"/>
        <v>1.3318775094760149</v>
      </c>
      <c r="J18" s="34">
        <f t="shared" si="5"/>
        <v>0.10292581291580262</v>
      </c>
      <c r="K18" s="34"/>
      <c r="L18" s="52">
        <f t="shared" si="6"/>
        <v>0.10292581291580262</v>
      </c>
      <c r="M18" s="56">
        <f t="shared" si="8"/>
        <v>1.0292581291580262E-2</v>
      </c>
      <c r="N18" s="79"/>
      <c r="O18" s="75"/>
      <c r="S18" s="47" t="s">
        <v>21</v>
      </c>
    </row>
    <row r="19" spans="1:23" s="6" customFormat="1" ht="18" customHeight="1" thickBot="1" x14ac:dyDescent="0.25">
      <c r="A19" s="73"/>
      <c r="B19" s="30">
        <v>42</v>
      </c>
      <c r="C19" s="31">
        <v>39</v>
      </c>
      <c r="D19" s="48">
        <f t="shared" si="0"/>
        <v>8.3710686701851597E-2</v>
      </c>
      <c r="E19" s="68">
        <f t="shared" si="1"/>
        <v>0.1</v>
      </c>
      <c r="F19" s="63">
        <f t="shared" si="2"/>
        <v>2492.1502147879482</v>
      </c>
      <c r="G19" s="64">
        <f t="shared" si="3"/>
        <v>9.585193133799802E-2</v>
      </c>
      <c r="H19" s="32">
        <f t="shared" si="7"/>
        <v>4.4780910632876827E-2</v>
      </c>
      <c r="I19" s="33">
        <f t="shared" si="4"/>
        <v>1.1482284777660725</v>
      </c>
      <c r="J19" s="34">
        <f t="shared" si="5"/>
        <v>4.0218865836149871E-2</v>
      </c>
      <c r="K19" s="34"/>
      <c r="L19" s="52">
        <f t="shared" si="6"/>
        <v>4.0218865836149871E-2</v>
      </c>
      <c r="M19" s="56">
        <f t="shared" si="8"/>
        <v>4.0218865836149868E-3</v>
      </c>
      <c r="N19" s="79"/>
      <c r="O19" s="75"/>
      <c r="S19" s="47" t="s">
        <v>35</v>
      </c>
    </row>
    <row r="20" spans="1:23" s="6" customFormat="1" ht="18" customHeight="1" thickBot="1" x14ac:dyDescent="0.25">
      <c r="A20" s="73"/>
      <c r="B20" s="30">
        <v>54</v>
      </c>
      <c r="C20" s="31">
        <v>51</v>
      </c>
      <c r="D20" s="48">
        <f t="shared" si="0"/>
        <v>4.8951924057484164E-2</v>
      </c>
      <c r="E20" s="68">
        <f t="shared" si="1"/>
        <v>0.1</v>
      </c>
      <c r="F20" s="63">
        <f t="shared" si="2"/>
        <v>1905.7619289554905</v>
      </c>
      <c r="G20" s="64">
        <f t="shared" si="3"/>
        <v>5.6051821439867366E-2</v>
      </c>
      <c r="H20" s="32">
        <f t="shared" si="7"/>
        <v>4.7887185537750378E-2</v>
      </c>
      <c r="I20" s="33">
        <f t="shared" si="4"/>
        <v>0.93896442230883104</v>
      </c>
      <c r="J20" s="34">
        <f t="shared" si="5"/>
        <v>1.1246784309335355E-2</v>
      </c>
      <c r="K20" s="34"/>
      <c r="L20" s="52">
        <f t="shared" si="6"/>
        <v>1.1246784309335355E-2</v>
      </c>
      <c r="M20" s="56">
        <f t="shared" si="8"/>
        <v>1.1246784309335354E-3</v>
      </c>
      <c r="N20" s="79"/>
      <c r="O20" s="75"/>
      <c r="S20" s="47" t="s">
        <v>36</v>
      </c>
    </row>
    <row r="21" spans="1:23" s="6" customFormat="1" ht="18" customHeight="1" thickBot="1" x14ac:dyDescent="0.25">
      <c r="A21" s="73"/>
      <c r="B21" s="30">
        <v>64</v>
      </c>
      <c r="C21" s="31">
        <v>60</v>
      </c>
      <c r="D21" s="48">
        <f t="shared" si="0"/>
        <v>3.5367765131532301E-2</v>
      </c>
      <c r="E21" s="68">
        <f t="shared" si="1"/>
        <v>0.1</v>
      </c>
      <c r="F21" s="63">
        <f t="shared" si="2"/>
        <v>1619.8976396121664</v>
      </c>
      <c r="G21" s="64">
        <f t="shared" si="3"/>
        <v>4.0497440990304168E-2</v>
      </c>
      <c r="H21" s="32">
        <f t="shared" si="7"/>
        <v>4.9872895343451885E-2</v>
      </c>
      <c r="I21" s="33">
        <f t="shared" si="4"/>
        <v>0.83121492239086481</v>
      </c>
      <c r="J21" s="34">
        <f t="shared" si="5"/>
        <v>5.1971860428319163E-3</v>
      </c>
      <c r="K21" s="34"/>
      <c r="L21" s="52">
        <f t="shared" si="6"/>
        <v>5.1971860428319163E-3</v>
      </c>
      <c r="M21" s="56">
        <f t="shared" si="8"/>
        <v>5.1971860428319159E-4</v>
      </c>
      <c r="N21" s="79"/>
      <c r="O21" s="75"/>
      <c r="S21" s="47" t="s">
        <v>37</v>
      </c>
    </row>
    <row r="22" spans="1:23" s="6" customFormat="1" ht="18" customHeight="1" thickBot="1" x14ac:dyDescent="0.25">
      <c r="A22" s="73"/>
      <c r="B22" s="30">
        <v>76.099999999999994</v>
      </c>
      <c r="C22" s="31">
        <v>72.099999999999994</v>
      </c>
      <c r="D22" s="48">
        <f t="shared" si="0"/>
        <v>2.4492865024789555E-2</v>
      </c>
      <c r="E22" s="68">
        <f t="shared" si="1"/>
        <v>0.1</v>
      </c>
      <c r="F22" s="63">
        <f t="shared" si="2"/>
        <v>1348.042418539944</v>
      </c>
      <c r="G22" s="64">
        <f t="shared" si="3"/>
        <v>2.8045265295560558E-2</v>
      </c>
      <c r="H22" s="32">
        <f t="shared" si="7"/>
        <v>5.2216839894660562E-2</v>
      </c>
      <c r="I22" s="33">
        <f t="shared" si="4"/>
        <v>0.7242280151825321</v>
      </c>
      <c r="J22" s="34">
        <f t="shared" si="5"/>
        <v>2.1716718173676965E-3</v>
      </c>
      <c r="K22" s="34"/>
      <c r="L22" s="52">
        <f t="shared" si="6"/>
        <v>2.1716718173676965E-3</v>
      </c>
      <c r="M22" s="56">
        <f t="shared" si="8"/>
        <v>2.1716718173676967E-4</v>
      </c>
      <c r="N22" s="79"/>
      <c r="O22" s="75"/>
      <c r="S22" s="47" t="s">
        <v>38</v>
      </c>
    </row>
    <row r="23" spans="1:23" s="6" customFormat="1" ht="18" customHeight="1" thickBot="1" x14ac:dyDescent="0.25">
      <c r="A23" s="73"/>
      <c r="B23" s="30">
        <v>88.9</v>
      </c>
      <c r="C23" s="31">
        <v>84.9</v>
      </c>
      <c r="D23" s="48">
        <f t="shared" si="0"/>
        <v>1.7664231108657766E-2</v>
      </c>
      <c r="E23" s="68">
        <f t="shared" si="1"/>
        <v>0.1</v>
      </c>
      <c r="F23" s="63">
        <f t="shared" si="2"/>
        <v>1144.803985591637</v>
      </c>
      <c r="G23" s="64">
        <f t="shared" si="3"/>
        <v>2.0226218826707366E-2</v>
      </c>
      <c r="H23" s="32">
        <f t="shared" si="7"/>
        <v>5.4394337505183216E-2</v>
      </c>
      <c r="I23" s="33">
        <f t="shared" si="4"/>
        <v>0.64068713198095661</v>
      </c>
      <c r="J23" s="34">
        <f t="shared" si="5"/>
        <v>9.9925234044059949E-4</v>
      </c>
      <c r="K23" s="34"/>
      <c r="L23" s="52">
        <f t="shared" si="6"/>
        <v>9.9925234044059949E-4</v>
      </c>
      <c r="M23" s="56">
        <f t="shared" si="8"/>
        <v>9.9925234044059946E-5</v>
      </c>
      <c r="N23" s="79"/>
      <c r="O23" s="76"/>
      <c r="S23" s="47" t="s">
        <v>39</v>
      </c>
    </row>
    <row r="24" spans="1:23" s="6" customFormat="1" ht="18" customHeight="1" thickBot="1" x14ac:dyDescent="0.25">
      <c r="A24" s="73"/>
      <c r="B24" s="30">
        <v>108</v>
      </c>
      <c r="C24" s="31">
        <v>104</v>
      </c>
      <c r="D24" s="48">
        <f t="shared" si="0"/>
        <v>1.1771815317447884E-2</v>
      </c>
      <c r="E24" s="68">
        <f t="shared" si="1"/>
        <v>0.1</v>
      </c>
      <c r="F24" s="63">
        <f t="shared" si="2"/>
        <v>934.55633054548082</v>
      </c>
      <c r="G24" s="64">
        <f t="shared" si="3"/>
        <v>1.3479177844405976E-2</v>
      </c>
      <c r="H24" s="32">
        <f t="shared" si="7"/>
        <v>5.7224908101490453E-2</v>
      </c>
      <c r="I24" s="33">
        <f t="shared" si="4"/>
        <v>0.55023950097586971</v>
      </c>
      <c r="J24" s="34">
        <f t="shared" si="5"/>
        <v>3.8113456895429637E-4</v>
      </c>
      <c r="K24" s="34"/>
      <c r="L24" s="52">
        <f t="shared" si="6"/>
        <v>3.8113456895429637E-4</v>
      </c>
      <c r="M24" s="56">
        <f t="shared" si="8"/>
        <v>3.8113456895429638E-5</v>
      </c>
      <c r="N24" s="79"/>
      <c r="O24" s="75"/>
      <c r="S24" s="47" t="s">
        <v>40</v>
      </c>
    </row>
    <row r="25" spans="1:23" s="6" customFormat="1" ht="9" customHeight="1" x14ac:dyDescent="0.2">
      <c r="A25" s="73"/>
      <c r="B25" s="12"/>
      <c r="C25" s="25"/>
      <c r="E25" s="69"/>
      <c r="F25" s="61"/>
      <c r="G25" s="62"/>
      <c r="H25" s="19"/>
      <c r="I25" s="19"/>
      <c r="J25" s="26"/>
      <c r="K25" s="26"/>
      <c r="L25" s="53"/>
      <c r="M25" s="57"/>
      <c r="N25" s="80"/>
      <c r="O25" s="73"/>
      <c r="R25" s="19"/>
      <c r="S25" s="18"/>
    </row>
    <row r="26" spans="1:23" s="6" customFormat="1" ht="16.5" customHeight="1" thickBot="1" x14ac:dyDescent="0.25">
      <c r="A26" s="73"/>
      <c r="B26" s="28" t="s">
        <v>8</v>
      </c>
      <c r="C26" s="25"/>
      <c r="D26" s="27"/>
      <c r="E26" s="70"/>
      <c r="F26" s="61" t="s">
        <v>45</v>
      </c>
      <c r="G26" s="65">
        <v>7.0000000000000001E-3</v>
      </c>
      <c r="H26" s="19"/>
      <c r="I26" s="19"/>
      <c r="J26" s="26"/>
      <c r="K26" s="26"/>
      <c r="L26" s="53"/>
      <c r="M26" s="58"/>
      <c r="N26" s="80"/>
      <c r="O26" s="73"/>
      <c r="R26" s="19"/>
    </row>
    <row r="27" spans="1:23" s="6" customFormat="1" ht="18" customHeight="1" thickBot="1" x14ac:dyDescent="0.25">
      <c r="A27" s="73"/>
      <c r="B27" s="30" t="s">
        <v>7</v>
      </c>
      <c r="C27" s="31">
        <v>8.4</v>
      </c>
      <c r="D27" s="48">
        <f t="shared" ref="D27:D32" si="9">E27/(($C27/2000)^2*PI())/1000</f>
        <v>1.8044778128332803</v>
      </c>
      <c r="E27" s="68">
        <f t="shared" ref="E27:E32" si="10">$D$8</f>
        <v>0.1</v>
      </c>
      <c r="F27" s="63">
        <f t="shared" ref="F27:F32" si="11">1/$I$8*D27*$C27/1000</f>
        <v>11570.697425801187</v>
      </c>
      <c r="G27" s="64">
        <f>F27*($G$26/1000)/(C27/1000)</f>
        <v>9.6422478548343218</v>
      </c>
      <c r="H27" s="32">
        <f>0.3164*F27^-0.25</f>
        <v>3.0506795485472998E-2</v>
      </c>
      <c r="I27" s="33">
        <f t="shared" ref="I27:I32" si="12">H27/($C27/1000)</f>
        <v>3.6317613673182136</v>
      </c>
      <c r="J27" s="34">
        <f t="shared" ref="J27:J32" si="13">I27*D27^2*$I$7/200</f>
        <v>59.109882220991942</v>
      </c>
      <c r="K27" s="34"/>
      <c r="L27" s="52">
        <f t="shared" ref="L27:L32" si="14">J27*$D$10</f>
        <v>59.109882220991942</v>
      </c>
      <c r="M27" s="56">
        <f t="shared" si="8"/>
        <v>5.9109882220991938</v>
      </c>
      <c r="N27" s="79"/>
      <c r="O27" s="73"/>
      <c r="P27" s="20"/>
      <c r="R27" s="19"/>
    </row>
    <row r="28" spans="1:23" s="6" customFormat="1" ht="18" customHeight="1" thickBot="1" x14ac:dyDescent="0.25">
      <c r="A28" s="73"/>
      <c r="B28" s="30" t="s">
        <v>27</v>
      </c>
      <c r="C28" s="31">
        <v>11.6</v>
      </c>
      <c r="D28" s="48">
        <f t="shared" si="9"/>
        <v>0.94622439412541837</v>
      </c>
      <c r="E28" s="68">
        <f t="shared" si="10"/>
        <v>0.1</v>
      </c>
      <c r="F28" s="63">
        <f t="shared" si="11"/>
        <v>8378.7808945456891</v>
      </c>
      <c r="G28" s="64">
        <f t="shared" ref="G28:G32" si="15">F28*($G$26/1000)/(C28/1000)</f>
        <v>5.05616088463964</v>
      </c>
      <c r="H28" s="32">
        <f t="shared" ref="H28:H32" si="16">0.3164*F28^-0.25</f>
        <v>3.3070538472312595E-2</v>
      </c>
      <c r="I28" s="33">
        <f t="shared" si="12"/>
        <v>2.8509084889924652</v>
      </c>
      <c r="J28" s="34">
        <f t="shared" si="13"/>
        <v>12.758841841765207</v>
      </c>
      <c r="K28" s="34"/>
      <c r="L28" s="52">
        <f t="shared" si="14"/>
        <v>12.758841841765207</v>
      </c>
      <c r="M28" s="56">
        <f t="shared" si="8"/>
        <v>1.2758841841765207</v>
      </c>
      <c r="N28" s="79"/>
      <c r="O28" s="73"/>
      <c r="P28" s="20"/>
      <c r="Q28" s="21"/>
      <c r="R28" s="19"/>
    </row>
    <row r="29" spans="1:23" s="6" customFormat="1" ht="18" customHeight="1" thickBot="1" x14ac:dyDescent="0.25">
      <c r="A29" s="73"/>
      <c r="B29" s="30">
        <v>20</v>
      </c>
      <c r="C29" s="31">
        <v>14.4</v>
      </c>
      <c r="D29" s="48">
        <f t="shared" si="9"/>
        <v>0.61402370020021357</v>
      </c>
      <c r="E29" s="68">
        <f t="shared" si="10"/>
        <v>0.1</v>
      </c>
      <c r="F29" s="63">
        <f t="shared" si="11"/>
        <v>6749.5734983840266</v>
      </c>
      <c r="G29" s="64">
        <f t="shared" si="15"/>
        <v>3.2810426728255684</v>
      </c>
      <c r="H29" s="32">
        <f t="shared" si="16"/>
        <v>3.4907391121857229E-2</v>
      </c>
      <c r="I29" s="33">
        <f t="shared" si="12"/>
        <v>2.4241243834623076</v>
      </c>
      <c r="J29" s="34">
        <f t="shared" si="13"/>
        <v>4.568407810235807</v>
      </c>
      <c r="K29" s="34"/>
      <c r="L29" s="52">
        <f t="shared" si="14"/>
        <v>4.568407810235807</v>
      </c>
      <c r="M29" s="56">
        <f t="shared" si="8"/>
        <v>0.45684078102358072</v>
      </c>
      <c r="N29" s="79"/>
      <c r="O29" s="73"/>
      <c r="P29" s="20"/>
      <c r="Q29" s="21"/>
      <c r="R29" s="19"/>
      <c r="W29" s="22"/>
    </row>
    <row r="30" spans="1:23" s="6" customFormat="1" ht="18" customHeight="1" thickBot="1" x14ac:dyDescent="0.25">
      <c r="A30" s="73"/>
      <c r="B30" s="30">
        <v>25</v>
      </c>
      <c r="C30" s="31">
        <v>19.600000000000001</v>
      </c>
      <c r="D30" s="48">
        <f t="shared" si="9"/>
        <v>0.33143470031631678</v>
      </c>
      <c r="E30" s="68">
        <f t="shared" si="10"/>
        <v>0.1</v>
      </c>
      <c r="F30" s="63">
        <f t="shared" si="11"/>
        <v>4958.8703253433659</v>
      </c>
      <c r="G30" s="64">
        <f t="shared" si="15"/>
        <v>1.7710251161940589</v>
      </c>
      <c r="H30" s="32">
        <f t="shared" si="16"/>
        <v>3.7704291719776899E-2</v>
      </c>
      <c r="I30" s="33">
        <f t="shared" si="12"/>
        <v>1.9236883530498414</v>
      </c>
      <c r="J30" s="34">
        <f t="shared" si="13"/>
        <v>1.0562588575028558</v>
      </c>
      <c r="K30" s="34"/>
      <c r="L30" s="52">
        <f t="shared" si="14"/>
        <v>1.0562588575028558</v>
      </c>
      <c r="M30" s="56">
        <f t="shared" si="8"/>
        <v>0.10562588575028557</v>
      </c>
      <c r="N30" s="79"/>
      <c r="O30" s="73"/>
      <c r="R30" s="19"/>
    </row>
    <row r="31" spans="1:23" s="6" customFormat="1" ht="18" customHeight="1" thickBot="1" x14ac:dyDescent="0.25">
      <c r="A31" s="73"/>
      <c r="B31" s="30">
        <v>32</v>
      </c>
      <c r="C31" s="31">
        <v>25.6</v>
      </c>
      <c r="D31" s="48">
        <f t="shared" si="9"/>
        <v>0.19428093639147384</v>
      </c>
      <c r="E31" s="68">
        <f t="shared" si="10"/>
        <v>0.1</v>
      </c>
      <c r="F31" s="63">
        <f t="shared" si="11"/>
        <v>3796.6350928410161</v>
      </c>
      <c r="G31" s="64">
        <f t="shared" si="15"/>
        <v>1.0381424081987154</v>
      </c>
      <c r="H31" s="32">
        <f t="shared" si="16"/>
        <v>4.0307583321823631E-2</v>
      </c>
      <c r="I31" s="33">
        <f t="shared" si="12"/>
        <v>1.5745149735087356</v>
      </c>
      <c r="J31" s="34">
        <f t="shared" si="13"/>
        <v>0.29706184056076351</v>
      </c>
      <c r="K31" s="34"/>
      <c r="L31" s="52">
        <f t="shared" si="14"/>
        <v>0.29706184056076351</v>
      </c>
      <c r="M31" s="56">
        <f t="shared" si="8"/>
        <v>2.9706184056076352E-2</v>
      </c>
      <c r="N31" s="79"/>
      <c r="O31" s="73"/>
      <c r="P31" s="22"/>
      <c r="R31" s="19"/>
      <c r="S31" s="22"/>
    </row>
    <row r="32" spans="1:23" s="6" customFormat="1" ht="18" customHeight="1" thickBot="1" x14ac:dyDescent="0.25">
      <c r="A32" s="73"/>
      <c r="B32" s="30">
        <v>40</v>
      </c>
      <c r="C32" s="31">
        <v>33</v>
      </c>
      <c r="D32" s="48">
        <f t="shared" si="9"/>
        <v>0.1169182318397762</v>
      </c>
      <c r="E32" s="68">
        <f t="shared" si="10"/>
        <v>0.1</v>
      </c>
      <c r="F32" s="63">
        <f t="shared" si="11"/>
        <v>2945.2684356584841</v>
      </c>
      <c r="G32" s="64">
        <f t="shared" si="15"/>
        <v>0.6247539105942238</v>
      </c>
      <c r="H32" s="32">
        <f t="shared" si="16"/>
        <v>4.2949217332414032E-2</v>
      </c>
      <c r="I32" s="33">
        <f t="shared" si="12"/>
        <v>1.3014914343155766</v>
      </c>
      <c r="J32" s="34">
        <f t="shared" si="13"/>
        <v>8.8929425841640763E-2</v>
      </c>
      <c r="K32" s="34"/>
      <c r="L32" s="52">
        <f t="shared" si="14"/>
        <v>8.8929425841640763E-2</v>
      </c>
      <c r="M32" s="56">
        <f t="shared" si="8"/>
        <v>8.8929425841640757E-3</v>
      </c>
      <c r="N32" s="79"/>
      <c r="O32" s="73"/>
      <c r="R32" s="19"/>
    </row>
    <row r="33" spans="1:21" s="6" customFormat="1" ht="11.45" customHeight="1" x14ac:dyDescent="0.2">
      <c r="A33" s="73"/>
      <c r="D33" s="49" t="s">
        <v>64</v>
      </c>
      <c r="E33" s="16"/>
      <c r="F33" s="99" t="s">
        <v>47</v>
      </c>
      <c r="G33" s="100"/>
      <c r="O33" s="73"/>
      <c r="P33" s="22"/>
      <c r="R33" s="19"/>
    </row>
    <row r="34" spans="1:21" s="6" customFormat="1" ht="10.15" customHeight="1" x14ac:dyDescent="0.2">
      <c r="A34" s="73"/>
      <c r="B34" s="17"/>
      <c r="C34" s="17"/>
      <c r="D34" s="102" t="s">
        <v>65</v>
      </c>
      <c r="E34" s="50"/>
      <c r="F34" s="50" t="s">
        <v>25</v>
      </c>
      <c r="G34" s="50" t="s">
        <v>44</v>
      </c>
      <c r="H34" s="50"/>
      <c r="I34" s="50"/>
      <c r="J34" s="50"/>
      <c r="K34" s="102" t="s">
        <v>54</v>
      </c>
      <c r="L34" s="102"/>
      <c r="O34" s="73"/>
      <c r="R34" s="19"/>
    </row>
    <row r="35" spans="1:21" s="6" customFormat="1" ht="11.45" customHeight="1" x14ac:dyDescent="0.2">
      <c r="A35" s="73"/>
      <c r="D35" s="103" t="s">
        <v>66</v>
      </c>
      <c r="E35" s="50"/>
      <c r="F35" s="50"/>
      <c r="G35" s="50"/>
      <c r="H35" s="50"/>
      <c r="I35" s="50"/>
      <c r="J35" s="50"/>
      <c r="K35" s="102" t="s">
        <v>55</v>
      </c>
      <c r="L35" s="102"/>
      <c r="O35" s="73"/>
      <c r="P35" s="22"/>
      <c r="R35" s="19"/>
    </row>
    <row r="36" spans="1:21" s="6" customFormat="1" ht="10.15" customHeight="1" x14ac:dyDescent="0.2">
      <c r="A36" s="73"/>
      <c r="B36" s="17"/>
      <c r="C36" s="17"/>
      <c r="D36" s="103" t="s">
        <v>67</v>
      </c>
      <c r="E36" s="50"/>
      <c r="F36" s="50"/>
      <c r="G36" s="50"/>
      <c r="H36" s="50"/>
      <c r="I36" s="50"/>
      <c r="J36" s="50"/>
      <c r="K36" s="102" t="s">
        <v>56</v>
      </c>
      <c r="L36" s="102"/>
      <c r="O36" s="73"/>
      <c r="R36" s="19"/>
    </row>
    <row r="37" spans="1:21" ht="10.9" customHeight="1" x14ac:dyDescent="0.2">
      <c r="A37" s="35"/>
      <c r="B37" s="35"/>
      <c r="C37" s="36"/>
      <c r="D37" s="36"/>
      <c r="E37" s="35"/>
      <c r="F37" s="35"/>
      <c r="G37" s="35"/>
      <c r="H37" s="35"/>
      <c r="I37" s="35"/>
      <c r="J37" s="35"/>
      <c r="K37" s="35"/>
      <c r="L37" s="35"/>
      <c r="M37" s="72"/>
      <c r="N37" s="72" t="s">
        <v>68</v>
      </c>
      <c r="O37" s="35"/>
      <c r="P37" s="35"/>
      <c r="Q37" s="35"/>
      <c r="R37" s="37" t="s">
        <v>46</v>
      </c>
      <c r="S37" s="35"/>
      <c r="T37" s="35"/>
      <c r="U37" s="35"/>
    </row>
    <row r="38" spans="1:21" x14ac:dyDescent="0.2">
      <c r="B38" s="1"/>
      <c r="C38" s="3"/>
      <c r="D38" s="4"/>
      <c r="E38" s="4"/>
      <c r="F38" s="4"/>
      <c r="G38" s="4"/>
      <c r="H38" s="1"/>
    </row>
    <row r="39" spans="1:21" x14ac:dyDescent="0.2">
      <c r="B39" s="1"/>
      <c r="C39" s="3"/>
      <c r="D39" s="5"/>
      <c r="E39" s="5"/>
      <c r="F39" s="2"/>
      <c r="G39" s="4"/>
      <c r="H39" s="1"/>
    </row>
    <row r="40" spans="1:21" x14ac:dyDescent="0.2">
      <c r="B40" s="1"/>
      <c r="C40" s="1"/>
      <c r="D40" s="4"/>
      <c r="E40" s="4"/>
      <c r="F40" s="4"/>
      <c r="G40" s="4"/>
      <c r="H40" s="1"/>
    </row>
    <row r="41" spans="1:21" x14ac:dyDescent="0.2">
      <c r="B41" s="1"/>
      <c r="C41" s="1"/>
      <c r="D41" s="5"/>
      <c r="E41" s="5"/>
      <c r="F41" s="4"/>
      <c r="G41" s="4"/>
      <c r="H41" s="1"/>
    </row>
    <row r="42" spans="1:21" x14ac:dyDescent="0.2">
      <c r="B42" s="1"/>
      <c r="C42" s="1"/>
      <c r="D42" s="4"/>
      <c r="E42" s="4"/>
      <c r="F42" s="4"/>
      <c r="G42" s="4"/>
      <c r="H42" s="1"/>
    </row>
    <row r="43" spans="1:21" x14ac:dyDescent="0.2">
      <c r="B43" s="1"/>
      <c r="C43" s="1"/>
      <c r="D43" s="5"/>
      <c r="E43" s="5"/>
      <c r="F43" s="4"/>
      <c r="G43" s="4"/>
      <c r="H43" s="1"/>
    </row>
    <row r="44" spans="1:21" x14ac:dyDescent="0.2">
      <c r="B44" s="1"/>
      <c r="C44" s="1"/>
      <c r="D44" s="4"/>
      <c r="E44" s="4"/>
      <c r="F44" s="4"/>
      <c r="G44" s="4"/>
      <c r="H44" s="1"/>
    </row>
    <row r="45" spans="1:21" x14ac:dyDescent="0.2">
      <c r="B45" s="1"/>
      <c r="C45" s="1"/>
      <c r="D45" s="5"/>
      <c r="E45" s="5"/>
      <c r="F45" s="4"/>
      <c r="G45" s="4"/>
      <c r="H45" s="1"/>
    </row>
    <row r="46" spans="1:21" x14ac:dyDescent="0.2">
      <c r="B46" s="1"/>
      <c r="C46" s="1"/>
      <c r="D46" s="4"/>
      <c r="E46" s="4"/>
      <c r="F46" s="4"/>
      <c r="G46" s="4"/>
      <c r="H46" s="1"/>
    </row>
    <row r="47" spans="1:21" x14ac:dyDescent="0.2">
      <c r="B47" s="1"/>
      <c r="C47" s="1"/>
      <c r="D47" s="5"/>
      <c r="E47" s="5"/>
      <c r="F47" s="4"/>
      <c r="G47" s="4"/>
      <c r="H47" s="1"/>
    </row>
    <row r="48" spans="1:21" x14ac:dyDescent="0.2">
      <c r="B48" s="1"/>
      <c r="C48" s="1"/>
      <c r="D48" s="4"/>
      <c r="E48" s="4"/>
      <c r="F48" s="4"/>
      <c r="G48" s="4"/>
      <c r="H48" s="1"/>
    </row>
    <row r="49" spans="2:8" x14ac:dyDescent="0.2">
      <c r="B49" s="1"/>
      <c r="C49" s="1"/>
      <c r="D49" s="5"/>
      <c r="E49" s="5"/>
      <c r="F49" s="4"/>
      <c r="G49" s="4"/>
      <c r="H49" s="1"/>
    </row>
    <row r="50" spans="2:8" x14ac:dyDescent="0.2">
      <c r="B50" s="1"/>
      <c r="C50" s="1"/>
      <c r="D50" s="4"/>
      <c r="E50" s="4"/>
      <c r="F50" s="4"/>
      <c r="G50" s="4"/>
      <c r="H50" s="1"/>
    </row>
    <row r="51" spans="2:8" x14ac:dyDescent="0.2">
      <c r="B51" s="1"/>
      <c r="C51" s="1"/>
      <c r="D51" s="5"/>
      <c r="E51" s="5"/>
      <c r="F51" s="4"/>
      <c r="G51" s="4"/>
      <c r="H51" s="1"/>
    </row>
    <row r="52" spans="2:8" x14ac:dyDescent="0.2">
      <c r="B52" s="1"/>
      <c r="C52" s="1"/>
      <c r="D52" s="4"/>
      <c r="E52" s="4"/>
      <c r="F52" s="4"/>
      <c r="G52" s="4"/>
      <c r="H52" s="1"/>
    </row>
    <row r="53" spans="2:8" x14ac:dyDescent="0.2">
      <c r="B53" s="1"/>
      <c r="C53" s="1"/>
      <c r="D53" s="5"/>
      <c r="E53" s="5"/>
      <c r="F53" s="4"/>
      <c r="G53" s="4"/>
      <c r="H53" s="1"/>
    </row>
    <row r="54" spans="2:8" x14ac:dyDescent="0.2">
      <c r="B54" s="1"/>
      <c r="C54" s="1"/>
      <c r="D54" s="4"/>
      <c r="E54" s="4"/>
      <c r="F54" s="4"/>
      <c r="G54" s="4"/>
      <c r="H54" s="1"/>
    </row>
    <row r="55" spans="2:8" x14ac:dyDescent="0.2">
      <c r="B55" s="1"/>
      <c r="C55" s="1"/>
      <c r="D55" s="5"/>
      <c r="E55" s="5"/>
      <c r="F55" s="4"/>
      <c r="G55" s="4"/>
      <c r="H55" s="1"/>
    </row>
    <row r="56" spans="2:8" x14ac:dyDescent="0.2">
      <c r="B56" s="1"/>
      <c r="C56" s="1"/>
      <c r="D56" s="4"/>
      <c r="E56" s="4"/>
      <c r="F56" s="4"/>
      <c r="G56" s="4"/>
      <c r="H56" s="1"/>
    </row>
    <row r="57" spans="2:8" x14ac:dyDescent="0.2">
      <c r="B57" s="1"/>
      <c r="C57" s="1"/>
      <c r="D57" s="5"/>
      <c r="E57" s="5"/>
      <c r="F57" s="4"/>
      <c r="G57" s="4"/>
      <c r="H57" s="1"/>
    </row>
    <row r="58" spans="2:8" x14ac:dyDescent="0.2">
      <c r="B58" s="1"/>
      <c r="C58" s="1"/>
      <c r="D58" s="4"/>
      <c r="E58" s="4"/>
      <c r="F58" s="4"/>
      <c r="G58" s="4"/>
      <c r="H58" s="1"/>
    </row>
    <row r="59" spans="2:8" x14ac:dyDescent="0.2">
      <c r="B59" s="1"/>
      <c r="C59" s="1"/>
      <c r="D59" s="5"/>
      <c r="E59" s="5"/>
      <c r="F59" s="4"/>
      <c r="G59" s="4"/>
      <c r="H59" s="1"/>
    </row>
    <row r="60" spans="2:8" x14ac:dyDescent="0.2">
      <c r="B60" s="1"/>
      <c r="C60" s="1"/>
      <c r="D60" s="1"/>
      <c r="E60" s="1"/>
      <c r="F60" s="1"/>
      <c r="G60" s="1"/>
      <c r="H60" s="1"/>
    </row>
    <row r="61" spans="2:8" x14ac:dyDescent="0.2">
      <c r="B61" s="1"/>
      <c r="C61" s="1"/>
      <c r="D61" s="1"/>
      <c r="E61" s="1"/>
      <c r="F61" s="1"/>
      <c r="G61" s="1"/>
      <c r="H61" s="1"/>
    </row>
  </sheetData>
  <sheetProtection algorithmName="SHA-512" hashValue="znm+YJCRbe/P6zVy66k5Xs15VVJlP0Npoj6NUDnKKSiTyf/huX8bxsbAOb/wZB1iZd0St6usl59p05b+J01CZg==" saltValue="auka8wG5Mx8AKq/gkT6sIw==" spinCount="100000" sheet="1" objects="1" scenarios="1" selectLockedCells="1"/>
  <mergeCells count="4">
    <mergeCell ref="C7:E7"/>
    <mergeCell ref="C4:E4"/>
    <mergeCell ref="C9:E9"/>
    <mergeCell ref="L4:N4"/>
  </mergeCells>
  <phoneticPr fontId="0" type="noConversion"/>
  <conditionalFormatting sqref="F27:F32 F14:F24">
    <cfRule type="cellIs" dxfId="9" priority="17" operator="between">
      <formula>2320</formula>
      <formula>"10^5"</formula>
    </cfRule>
  </conditionalFormatting>
  <conditionalFormatting sqref="G27:G32 G14:G24">
    <cfRule type="cellIs" dxfId="8" priority="14" operator="lessThan">
      <formula>65</formula>
    </cfRule>
  </conditionalFormatting>
  <conditionalFormatting sqref="D27:D32">
    <cfRule type="cellIs" dxfId="7" priority="2" operator="lessThan">
      <formula>3</formula>
    </cfRule>
    <cfRule type="cellIs" dxfId="6" priority="3" operator="between">
      <formula>4</formula>
      <formula>3</formula>
    </cfRule>
    <cfRule type="cellIs" dxfId="5" priority="11" operator="greaterThan">
      <formula>4</formula>
    </cfRule>
  </conditionalFormatting>
  <conditionalFormatting sqref="G27:G32 G14:G24">
    <cfRule type="cellIs" dxfId="4" priority="9" operator="greaterThan">
      <formula>65</formula>
    </cfRule>
  </conditionalFormatting>
  <conditionalFormatting sqref="R25">
    <cfRule type="expression" dxfId="3" priority="6">
      <formula>U25&gt;4</formula>
    </cfRule>
  </conditionalFormatting>
  <conditionalFormatting sqref="D14:D24">
    <cfRule type="cellIs" dxfId="2" priority="5" operator="greaterThan">
      <formula>2</formula>
    </cfRule>
  </conditionalFormatting>
  <conditionalFormatting sqref="D14:D24">
    <cfRule type="cellIs" dxfId="1" priority="4" operator="lessThan">
      <formula>2</formula>
    </cfRule>
  </conditionalFormatting>
  <conditionalFormatting sqref="D14">
    <cfRule type="expression" dxfId="0" priority="1">
      <formula>"D10&gt;4"</formula>
    </cfRule>
  </conditionalFormatting>
  <dataValidations disablePrompts="1" xWindow="751" yWindow="331" count="3">
    <dataValidation type="list" allowBlank="1" showInputMessage="1" showErrorMessage="1" promptTitle="Cambiare su 5" prompt="si 5 LU, ad es. rubinetto da giardino" sqref="M8">
      <formula1>"3,5"</formula1>
    </dataValidation>
    <dataValidation allowBlank="1" showInputMessage="1" showErrorMessage="1" promptTitle="Standard ist 0" prompt="Dauerverbraucher" sqref="N5"/>
    <dataValidation allowBlank="1" showInputMessage="1" showErrorMessage="1" prompt="Standard è 0" sqref="M5"/>
  </dataValidations>
  <hyperlinks>
    <hyperlink ref="S17" r:id="rId1"/>
    <hyperlink ref="S18" r:id="rId2" display="http://www.peacesoftware.de/einigewerte/luft.html"/>
    <hyperlink ref="S19" r:id="rId3"/>
    <hyperlink ref="S20" r:id="rId4"/>
    <hyperlink ref="S21" r:id="rId5"/>
    <hyperlink ref="S22" r:id="rId6"/>
    <hyperlink ref="S23" r:id="rId7"/>
    <hyperlink ref="S24" r:id="rId8"/>
  </hyperlinks>
  <pageMargins left="0.15748031496062992" right="0.16" top="0.98425196850393704" bottom="0.98425196850393704" header="0.51181102362204722" footer="0.51181102362204722"/>
  <pageSetup paperSize="9" scale="7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C Dokument" ma:contentTypeID="0x010100AB37FED0A56776459AD8930BFA18B76100165ADBD436669F4BBF062188915F8A45" ma:contentTypeVersion="6" ma:contentTypeDescription="Inhalstyp für Dokumente mit Managed Metadaten" ma:contentTypeScope="" ma:versionID="8f533748085f7d9f96f70f4058123d20">
  <xsd:schema xmlns:xsd="http://www.w3.org/2001/XMLSchema" xmlns:p="http://schemas.microsoft.com/office/2006/metadata/properties" xmlns:ns2="9cde68df-2f8e-4c1b-8e7a-ae97efe8fa97" targetNamespace="http://schemas.microsoft.com/office/2006/metadata/properties" ma:root="true" ma:fieldsID="db94921baa571d60c892c60a21402e9e" ns2:_="">
    <xsd:import namespace="9cde68df-2f8e-4c1b-8e7a-ae97efe8fa97"/>
    <xsd:element name="properties">
      <xsd:complexType>
        <xsd:sequence>
          <xsd:element name="documentManagement">
            <xsd:complexType>
              <xsd:all>
                <xsd:element ref="ns2:mc0b6459e6f2428a932c9a15fa9c4fdd" minOccurs="0"/>
                <xsd:element ref="ns2:TaxCatchAll" minOccurs="0"/>
                <xsd:element ref="ns2:TaxCatchAllLabel" minOccurs="0"/>
                <xsd:element ref="ns2:MCKnowledgeTag" minOccurs="0"/>
                <xsd:element ref="ns2:kb8f99be19f143c9aa3c9fbb6b42e6bb" minOccurs="0"/>
                <xsd:element ref="ns2:MCKnowledgeTag2" minOccurs="0"/>
                <xsd:element ref="ns2:TaxKeyword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cde68df-2f8e-4c1b-8e7a-ae97efe8fa97" elementFormDefault="qualified">
    <xsd:import namespace="http://schemas.microsoft.com/office/2006/documentManagement/types"/>
    <xsd:element name="mc0b6459e6f2428a932c9a15fa9c4fdd" ma:index="8" nillable="true" ma:displayName="MCKnowledgeTag_0" ma:hidden="true" ma:internalName="mc0b6459e6f2428a932c9a15fa9c4fdd">
      <xsd:simpleType>
        <xsd:restriction base="dms:Note"/>
      </xsd:simpleType>
    </xsd:element>
    <xsd:element name="TaxCatchAll" ma:index="9" nillable="true" ma:displayName="Taxonomiespalte &quot;Alle abfangen&quot;" ma:description="" ma:hidden="true" ma:list="{e134dbc3-4d2a-40e0-8592-a3b9669542a0}" ma:internalName="TaxCatchAll" ma:showField="CatchAllData" ma:web="9cde68df-2f8e-4c1b-8e7a-ae97efe8f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iespalte &quot;Alle abfangen&quot;1" ma:description="" ma:hidden="true" ma:list="{e134dbc3-4d2a-40e0-8592-a3b9669542a0}" ma:internalName="TaxCatchAllLabel" ma:readOnly="true" ma:showField="CatchAllDataLabel" ma:web="9cde68df-2f8e-4c1b-8e7a-ae97efe8f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KnowledgeTag" ma:index="11" nillable="true" ma:displayName="RN Tag 1" ma:list="{e134dbc3-4d2a-40e0-8592-a3b9669542a0}" ma:internalName="MCKnowledgeTag" ma:showField="Term1031" ma:web="9cde68df-2f8e-4c1b-8e7a-ae97efe8fa97">
      <xsd:simpleType>
        <xsd:restriction base="dms:Unknown"/>
      </xsd:simpleType>
    </xsd:element>
    <xsd:element name="kb8f99be19f143c9aa3c9fbb6b42e6bb" ma:index="12" nillable="true" ma:displayName="MCKnowledgeTag2_0" ma:hidden="true" ma:internalName="kb8f99be19f143c9aa3c9fbb6b42e6bb">
      <xsd:simpleType>
        <xsd:restriction base="dms:Note"/>
      </xsd:simpleType>
    </xsd:element>
    <xsd:element name="MCKnowledgeTag2" ma:index="13" nillable="true" ma:displayName="RN Tag 2" ma:list="{e134dbc3-4d2a-40e0-8592-a3b9669542a0}" ma:internalName="MCKnowledgeTag2" ma:showField="Term1031" ma:web="9cde68df-2f8e-4c1b-8e7a-ae97efe8fa97">
      <xsd:simpleType>
        <xsd:restriction base="dms:Unknown"/>
      </xsd:simpleType>
    </xsd:element>
    <xsd:element name="TaxKeyword" ma:index="14" nillable="true" ma:displayName="Mein Tag" ma:description="Unternehmensstichwörter werden gemeinsam mit anderen Benutzern und Anwendungen verwendet, um einfachere Such- und Filterfunktionen sowie Metadatenkonsistenz und -wiederverwendung zu ermöglichen." ma:list="{e134dbc3-4d2a-40e0-8592-a3b9669542a0}" ma:internalName="TaxKeyword" ma:showField="Term1031" ma:web="9cde68df-2f8e-4c1b-8e7a-ae97efe8fa97">
      <xsd:simpleType>
        <xsd:restriction base="dms:Unknown"/>
      </xsd:simpleType>
    </xsd:element>
    <xsd:element name="TaxKeywordTaxHTField" ma:index="15" nillable="true" ma:displayName="TaxKeywordTaxHTField" ma:hidden="true" ma:internalName="TaxKeywordTaxHT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b8f99be19f143c9aa3c9fbb6b42e6bb xmlns="9cde68df-2f8e-4c1b-8e7a-ae97efe8fa97" xsi:nil="true"/>
    <mc0b6459e6f2428a932c9a15fa9c4fdd xmlns="9cde68df-2f8e-4c1b-8e7a-ae97efe8fa97" xsi:nil="true"/>
    <TaxKeywordTaxHTField xmlns="9cde68df-2f8e-4c1b-8e7a-ae97efe8fa97" xsi:nil="true"/>
    <TaxCatchAll xmlns="9cde68df-2f8e-4c1b-8e7a-ae97efe8fa97"/>
    <MCKnowledgeTag xmlns="9cde68df-2f8e-4c1b-8e7a-ae97efe8fa97" xsi:nil="true"/>
    <MCKnowledgeTag2 xmlns="9cde68df-2f8e-4c1b-8e7a-ae97efe8fa97" xsi:nil="true"/>
    <TaxKeyword xmlns="9cde68df-2f8e-4c1b-8e7a-ae97efe8fa97" xsi:nil="true"/>
  </documentManagement>
</p:properties>
</file>

<file path=customXml/itemProps1.xml><?xml version="1.0" encoding="utf-8"?>
<ds:datastoreItem xmlns:ds="http://schemas.openxmlformats.org/officeDocument/2006/customXml" ds:itemID="{53AE5D3A-6687-4D2C-9302-BCE928A02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e68df-2f8e-4c1b-8e7a-ae97efe8fa9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94D0A8E-B356-41E5-9D38-6D96655F3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4256A2-DD02-4598-8ABB-EB100C8F58C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cde68df-2f8e-4c1b-8e7a-ae97efe8fa97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R. Nussbaum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zeiterp</dc:creator>
  <cp:lastModifiedBy>Lilian Hausmann</cp:lastModifiedBy>
  <cp:lastPrinted>2016-09-21T08:25:05Z</cp:lastPrinted>
  <dcterms:created xsi:type="dcterms:W3CDTF">2008-09-09T12:23:02Z</dcterms:created>
  <dcterms:modified xsi:type="dcterms:W3CDTF">2018-06-18T12:32:29Z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0x010100AB37FED0A56776459AD8930BFA18B76100165ADBD436669F4BBF062188915F8A45</vt:lpwstr>
  </property>
</Properties>
</file>